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42" windowHeight="8554" activeTab="2"/>
  </bookViews>
  <sheets>
    <sheet name="eBlock418G-HV35-5500分项报价清单 " sheetId="3" r:id="rId1"/>
    <sheet name="eBlock418G-HV35-6600分项报价清单 " sheetId="2" r:id="rId2"/>
    <sheet name="eBlock418-eLink16分项报价清单  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<sst xmlns="http://schemas.openxmlformats.org/spreadsheetml/2006/main" count="154" uniqueCount="69">
  <si>
    <t>系统总容量(MWh)</t>
  </si>
  <si>
    <r>
      <rPr>
        <b/>
        <sz val="10"/>
        <color rgb="FF000000"/>
        <rFont val="宋体"/>
        <charset val="134"/>
      </rPr>
      <t>序号</t>
    </r>
  </si>
  <si>
    <r>
      <rPr>
        <b/>
        <sz val="10"/>
        <color rgb="FF000000"/>
        <rFont val="宋体"/>
        <charset val="134"/>
      </rPr>
      <t>型号</t>
    </r>
  </si>
  <si>
    <r>
      <rPr>
        <b/>
        <sz val="10"/>
        <color rgb="FF000000"/>
        <rFont val="宋体"/>
        <charset val="134"/>
      </rPr>
      <t>规格参数</t>
    </r>
  </si>
  <si>
    <t>设备数量
（台）</t>
  </si>
  <si>
    <t>含税单价（元/Wh）</t>
  </si>
  <si>
    <t>含税总价（元）</t>
  </si>
  <si>
    <t>设备单价
（万元）</t>
  </si>
  <si>
    <r>
      <rPr>
        <b/>
        <sz val="10"/>
        <color rgb="FF000000"/>
        <rFont val="宋体"/>
        <charset val="134"/>
      </rPr>
      <t>备注</t>
    </r>
  </si>
  <si>
    <r>
      <rPr>
        <b/>
        <sz val="10"/>
        <color rgb="FF000000"/>
        <rFont val="宋体"/>
        <charset val="134"/>
      </rPr>
      <t>智慧能量块</t>
    </r>
  </si>
  <si>
    <t>eBlock-418
(209kW/418kWh)</t>
  </si>
  <si>
    <r>
      <rPr>
        <b/>
        <sz val="10"/>
        <color rgb="FF000000"/>
        <rFont val="宋体"/>
        <charset val="134"/>
      </rPr>
      <t>采用</t>
    </r>
    <r>
      <rPr>
        <b/>
        <sz val="10"/>
        <color rgb="FF000000"/>
        <rFont val="Times New Roman"/>
        <charset val="134"/>
      </rPr>
      <t>3.2V 314Ah</t>
    </r>
    <r>
      <rPr>
        <b/>
        <sz val="10"/>
        <color rgb="FF000000"/>
        <rFont val="宋体"/>
        <charset val="134"/>
      </rPr>
      <t>磷酸铁锂电芯，持续放电倍率</t>
    </r>
    <r>
      <rPr>
        <b/>
        <sz val="10"/>
        <color rgb="FF000000"/>
        <rFont val="Times New Roman"/>
        <charset val="134"/>
      </rPr>
      <t>0.5P</t>
    </r>
    <r>
      <rPr>
        <b/>
        <sz val="10"/>
        <color rgb="FF000000"/>
        <rFont val="宋体"/>
        <charset val="134"/>
      </rPr>
      <t>，容量为417.997</t>
    </r>
    <r>
      <rPr>
        <b/>
        <sz val="10"/>
        <color rgb="FF000000"/>
        <rFont val="Times New Roman"/>
        <charset val="134"/>
      </rPr>
      <t>kWh</t>
    </r>
    <r>
      <rPr>
        <b/>
        <sz val="10"/>
        <color rgb="FF000000"/>
        <rFont val="宋体"/>
        <charset val="134"/>
      </rPr>
      <t>，额定功率209kW，交流输出690V/50Hz（三相三线），直流输入范围1000V～1500V；由1个电池簇组成（8个PACK组成，PACK成组方式1P52S），单簇串并联方式为</t>
    </r>
    <r>
      <rPr>
        <b/>
        <sz val="10"/>
        <color rgb="FF000000"/>
        <rFont val="Times New Roman"/>
        <charset val="134"/>
      </rPr>
      <t>416S1P</t>
    </r>
    <r>
      <rPr>
        <b/>
        <sz val="10"/>
        <color rgb="FF000000"/>
        <rFont val="宋体"/>
        <charset val="134"/>
      </rPr>
      <t>，含电池模块箱体，直流开关、</t>
    </r>
    <r>
      <rPr>
        <b/>
        <sz val="10"/>
        <color rgb="FF000000"/>
        <rFont val="Times New Roman"/>
        <charset val="134"/>
      </rPr>
      <t>BMS</t>
    </r>
    <r>
      <rPr>
        <b/>
        <sz val="10"/>
        <color rgb="FF000000"/>
        <rFont val="宋体"/>
        <charset val="134"/>
      </rPr>
      <t>系统、液冷系统、电池架及柜内设备间连接线缆等，含《储能柜体管理控制软件</t>
    </r>
    <r>
      <rPr>
        <b/>
        <sz val="10"/>
        <color rgb="FF000000"/>
        <rFont val="Times New Roman"/>
        <charset val="134"/>
      </rPr>
      <t>v1.0</t>
    </r>
    <r>
      <rPr>
        <b/>
        <sz val="10"/>
        <color rgb="FF000000"/>
        <rFont val="宋体"/>
        <charset val="134"/>
      </rPr>
      <t>》</t>
    </r>
  </si>
  <si>
    <t>电池PACK</t>
  </si>
  <si>
    <t>1P52S</t>
  </si>
  <si>
    <t>采用LFP314Ah电芯，成组方式1P52S</t>
  </si>
  <si>
    <r>
      <rPr>
        <sz val="10"/>
        <color rgb="FF000000"/>
        <rFont val="Times New Roman"/>
        <charset val="134"/>
      </rPr>
      <t>PCS</t>
    </r>
    <r>
      <rPr>
        <sz val="10"/>
        <color rgb="FF000000"/>
        <rFont val="宋体"/>
        <charset val="134"/>
      </rPr>
      <t>系统</t>
    </r>
  </si>
  <si>
    <t>PCS2000G2</t>
  </si>
  <si>
    <t>组串式模块化储能变流器（额定功率215kW，降额至209kW运行）</t>
  </si>
  <si>
    <t>热管理系统</t>
  </si>
  <si>
    <t>液冷</t>
  </si>
  <si>
    <r>
      <rPr>
        <sz val="10"/>
        <color rgb="FF000000"/>
        <rFont val="Times New Roman"/>
        <charset val="134"/>
      </rPr>
      <t>BCS</t>
    </r>
    <r>
      <rPr>
        <sz val="10"/>
        <color rgb="FF000000"/>
        <rFont val="宋体"/>
        <charset val="134"/>
      </rPr>
      <t>控制软件</t>
    </r>
  </si>
  <si>
    <r>
      <rPr>
        <sz val="10"/>
        <color rgb="FF000000"/>
        <rFont val="宋体"/>
        <charset val="134"/>
      </rPr>
      <t>储能柜体管理控制软件</t>
    </r>
    <r>
      <rPr>
        <sz val="10"/>
        <color rgb="FF000000"/>
        <rFont val="Times New Roman"/>
        <charset val="134"/>
      </rPr>
      <t>v1.0</t>
    </r>
  </si>
  <si>
    <r>
      <rPr>
        <sz val="10"/>
        <color theme="1"/>
        <rFont val="宋体"/>
        <charset val="134"/>
      </rPr>
      <t>以软件形式集成在</t>
    </r>
    <r>
      <rPr>
        <sz val="10"/>
        <color theme="1"/>
        <rFont val="Times New Roman"/>
        <charset val="134"/>
      </rPr>
      <t>eBlock</t>
    </r>
    <r>
      <rPr>
        <sz val="10"/>
        <color theme="1"/>
        <rFont val="宋体"/>
        <charset val="134"/>
      </rPr>
      <t>中</t>
    </r>
  </si>
  <si>
    <r>
      <rPr>
        <sz val="10"/>
        <color rgb="FF000000"/>
        <rFont val="宋体"/>
        <charset val="134"/>
      </rPr>
      <t>能量块柜体集成</t>
    </r>
  </si>
  <si>
    <t>防腐等级C3
防护等级IP55</t>
  </si>
  <si>
    <t>宽*深*高（mm）：1400*1300*2350，包含电池模组加工、PACK集成、柜体集成等</t>
  </si>
  <si>
    <t>智慧箱变</t>
  </si>
  <si>
    <t>eLink-HV35</t>
  </si>
  <si>
    <r>
      <rPr>
        <sz val="10"/>
        <color rgb="FF000000"/>
        <rFont val="宋体"/>
        <charset val="134"/>
      </rPr>
      <t>三相干式双绕组变压器及附件</t>
    </r>
  </si>
  <si>
    <t>SCB11-5500kVA-37kV/0.69kV</t>
  </si>
  <si>
    <r>
      <t>额定功率</t>
    </r>
    <r>
      <rPr>
        <sz val="10"/>
        <color theme="1"/>
        <rFont val="Times New Roman"/>
        <charset val="134"/>
      </rPr>
      <t>5500kW</t>
    </r>
    <r>
      <rPr>
        <sz val="10"/>
        <color theme="1"/>
        <rFont val="宋体"/>
        <charset val="134"/>
      </rPr>
      <t>，交流输出</t>
    </r>
    <r>
      <rPr>
        <sz val="10"/>
        <color theme="1"/>
        <rFont val="Times New Roman"/>
        <charset val="134"/>
      </rPr>
      <t>37kV/50Hz</t>
    </r>
    <r>
      <rPr>
        <sz val="10"/>
        <color theme="1"/>
        <rFont val="宋体"/>
        <charset val="134"/>
      </rPr>
      <t>，干变，阻抗电压</t>
    </r>
    <r>
      <rPr>
        <sz val="10"/>
        <color theme="1"/>
        <rFont val="Times New Roman"/>
        <charset val="134"/>
      </rPr>
      <t xml:space="preserve"> U=8 </t>
    </r>
    <r>
      <rPr>
        <sz val="10"/>
        <color theme="1"/>
        <rFont val="宋体"/>
        <charset val="134"/>
      </rPr>
      <t>％，低压侧配置一台</t>
    </r>
    <r>
      <rPr>
        <sz val="10"/>
        <color theme="1"/>
        <rFont val="Times New Roman"/>
        <charset val="134"/>
      </rPr>
      <t>160kVA</t>
    </r>
    <r>
      <rPr>
        <sz val="10"/>
        <color theme="1"/>
        <rFont val="宋体"/>
        <charset val="134"/>
      </rPr>
      <t>干变</t>
    </r>
  </si>
  <si>
    <r>
      <rPr>
        <sz val="10"/>
        <color rgb="FF000000"/>
        <rFont val="宋体"/>
        <charset val="134"/>
      </rPr>
      <t>通讯控制柜</t>
    </r>
  </si>
  <si>
    <t>/</t>
  </si>
  <si>
    <t>储能单元内能量协调控制，负责单元内多台eBlock418信息流汇流，多个能量块功率协调控制和多个能量块电量均衡控制</t>
  </si>
  <si>
    <t>功率柜</t>
  </si>
  <si>
    <t>储能单元内交流汇流柜，负责多个能量块的能量汇流</t>
  </si>
  <si>
    <r>
      <rPr>
        <sz val="10"/>
        <color rgb="FF000000"/>
        <rFont val="宋体"/>
        <charset val="134"/>
      </rPr>
      <t>消防系统</t>
    </r>
  </si>
  <si>
    <r>
      <rPr>
        <sz val="10"/>
        <color rgb="FF000000"/>
        <rFont val="Times New Roman"/>
        <charset val="134"/>
      </rPr>
      <t>PACK</t>
    </r>
    <r>
      <rPr>
        <sz val="10"/>
        <color rgb="FF000000"/>
        <rFont val="宋体"/>
        <charset val="134"/>
      </rPr>
      <t>级全氟己酮消防</t>
    </r>
  </si>
  <si>
    <r>
      <rPr>
        <sz val="10"/>
        <color theme="1"/>
        <rFont val="宋体"/>
        <charset val="134"/>
      </rPr>
      <t>包含箱变消防系统及储能方阵全氟己酮主动消防系统（</t>
    </r>
    <r>
      <rPr>
        <sz val="10"/>
        <color theme="1"/>
        <rFont val="Times New Roman"/>
        <charset val="134"/>
      </rPr>
      <t>PACK</t>
    </r>
    <r>
      <rPr>
        <sz val="10"/>
        <color theme="1"/>
        <rFont val="宋体"/>
        <charset val="134"/>
      </rPr>
      <t>级消防）</t>
    </r>
  </si>
  <si>
    <t>集群控制软件</t>
  </si>
  <si>
    <t>储能单元内通讯管理系统</t>
  </si>
  <si>
    <r>
      <rPr>
        <b/>
        <sz val="10"/>
        <color rgb="FF000000"/>
        <rFont val="宋体"/>
        <charset val="134"/>
      </rPr>
      <t>线缆及附件</t>
    </r>
  </si>
  <si>
    <t>含35kV侧以下设备间一次线缆和二次线缆及附件等</t>
  </si>
  <si>
    <r>
      <rPr>
        <b/>
        <sz val="10"/>
        <color rgb="FF000000"/>
        <rFont val="宋体"/>
        <charset val="134"/>
      </rPr>
      <t>能量管理系统（</t>
    </r>
    <r>
      <rPr>
        <b/>
        <sz val="10"/>
        <color rgb="FF000000"/>
        <rFont val="Times New Roman"/>
        <charset val="134"/>
      </rPr>
      <t>EMS</t>
    </r>
    <r>
      <rPr>
        <b/>
        <sz val="10"/>
        <color rgb="FF000000"/>
        <rFont val="宋体"/>
        <charset val="134"/>
      </rPr>
      <t>）</t>
    </r>
  </si>
  <si>
    <r>
      <rPr>
        <b/>
        <sz val="10"/>
        <color theme="1"/>
        <rFont val="宋体"/>
        <charset val="134"/>
      </rPr>
      <t>满足储能系统管理控制要求满足电网接入、参与电网调度的要求。
与开关站后台监控系统的兼容，根据系统的要求和储能电站的运行方式，集成储能</t>
    </r>
    <r>
      <rPr>
        <b/>
        <sz val="10"/>
        <color theme="1"/>
        <rFont val="Times New Roman"/>
        <charset val="134"/>
      </rPr>
      <t>PCS</t>
    </r>
    <r>
      <rPr>
        <b/>
        <sz val="10"/>
        <color theme="1"/>
        <rFont val="宋体"/>
        <charset val="134"/>
      </rPr>
      <t>和电池本体监控软件，可以对电池本体的监测和对</t>
    </r>
    <r>
      <rPr>
        <b/>
        <sz val="10"/>
        <color theme="1"/>
        <rFont val="Times New Roman"/>
        <charset val="134"/>
      </rPr>
      <t>PCS</t>
    </r>
    <r>
      <rPr>
        <b/>
        <sz val="10"/>
        <color theme="1"/>
        <rFont val="宋体"/>
        <charset val="134"/>
      </rPr>
      <t>的监控功能</t>
    </r>
  </si>
  <si>
    <t>合计</t>
  </si>
  <si>
    <r>
      <rPr>
        <sz val="11"/>
        <color theme="1"/>
        <rFont val="宋体"/>
        <charset val="134"/>
      </rPr>
      <t>注：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 xml:space="preserve">、以上报价含设备运输费用，但不含设备安装及系统并网接入的电力线缆费用；
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、报价含</t>
    </r>
    <r>
      <rPr>
        <sz val="11"/>
        <color theme="1"/>
        <rFont val="Times New Roman"/>
        <charset val="134"/>
      </rPr>
      <t>13%</t>
    </r>
    <r>
      <rPr>
        <sz val="11"/>
        <color theme="1"/>
        <rFont val="宋体"/>
        <charset val="134"/>
      </rPr>
      <t xml:space="preserve">增值税；
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、本报价最终解释权归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西安奇点能源股份有限公司</t>
    </r>
  </si>
  <si>
    <t>SCB11-6600kVA-37kV/0.69kV</t>
  </si>
  <si>
    <r>
      <t>额定功率</t>
    </r>
    <r>
      <rPr>
        <sz val="10"/>
        <color theme="1"/>
        <rFont val="Times New Roman"/>
        <charset val="134"/>
      </rPr>
      <t>6600kW</t>
    </r>
    <r>
      <rPr>
        <sz val="10"/>
        <color theme="1"/>
        <rFont val="宋体"/>
        <charset val="134"/>
      </rPr>
      <t>，交流输出</t>
    </r>
    <r>
      <rPr>
        <sz val="10"/>
        <color theme="1"/>
        <rFont val="Times New Roman"/>
        <charset val="134"/>
      </rPr>
      <t>37kV/50Hz</t>
    </r>
    <r>
      <rPr>
        <sz val="10"/>
        <color theme="1"/>
        <rFont val="宋体"/>
        <charset val="134"/>
      </rPr>
      <t>，干变，阻抗电压</t>
    </r>
    <r>
      <rPr>
        <sz val="10"/>
        <color theme="1"/>
        <rFont val="Times New Roman"/>
        <charset val="134"/>
      </rPr>
      <t xml:space="preserve"> U=8 </t>
    </r>
    <r>
      <rPr>
        <sz val="10"/>
        <color theme="1"/>
        <rFont val="宋体"/>
        <charset val="134"/>
      </rPr>
      <t>％，低压侧配置一台</t>
    </r>
    <r>
      <rPr>
        <sz val="10"/>
        <color theme="1"/>
        <rFont val="Times New Roman"/>
        <charset val="134"/>
      </rPr>
      <t>160kVA</t>
    </r>
    <r>
      <rPr>
        <sz val="10"/>
        <color theme="1"/>
        <rFont val="宋体"/>
        <charset val="134"/>
      </rPr>
      <t>干变</t>
    </r>
  </si>
  <si>
    <r>
      <rPr>
        <b/>
        <sz val="10"/>
        <color rgb="FF000000"/>
        <rFont val="宋体"/>
        <charset val="134"/>
      </rPr>
      <t>采用</t>
    </r>
    <r>
      <rPr>
        <b/>
        <sz val="10"/>
        <color rgb="FF000000"/>
        <rFont val="Times New Roman"/>
        <charset val="134"/>
      </rPr>
      <t>3.2V 314Ah</t>
    </r>
    <r>
      <rPr>
        <b/>
        <sz val="10"/>
        <color rgb="FF000000"/>
        <rFont val="宋体"/>
        <charset val="134"/>
      </rPr>
      <t>磷酸铁锂电芯，持续放电倍率</t>
    </r>
    <r>
      <rPr>
        <b/>
        <sz val="10"/>
        <color rgb="FF000000"/>
        <rFont val="Times New Roman"/>
        <charset val="134"/>
      </rPr>
      <t>0.5P</t>
    </r>
    <r>
      <rPr>
        <b/>
        <sz val="10"/>
        <color rgb="FF000000"/>
        <rFont val="宋体"/>
        <charset val="134"/>
      </rPr>
      <t>，容量为</t>
    </r>
    <r>
      <rPr>
        <b/>
        <sz val="10"/>
        <color rgb="FF000000"/>
        <rFont val="Times New Roman"/>
        <charset val="134"/>
      </rPr>
      <t>417.997kWh</t>
    </r>
    <r>
      <rPr>
        <b/>
        <sz val="10"/>
        <color rgb="FF000000"/>
        <rFont val="宋体"/>
        <charset val="134"/>
      </rPr>
      <t>，额定功率209kW，交流输出690V/50Hz（三相三线），直流输入范围1000V～1500V；由1个电池簇组成（8个PACK组成，PACK成组方式1P52S），单簇串并联方式为</t>
    </r>
    <r>
      <rPr>
        <b/>
        <sz val="10"/>
        <color rgb="FF000000"/>
        <rFont val="Times New Roman"/>
        <charset val="134"/>
      </rPr>
      <t>416S1P</t>
    </r>
    <r>
      <rPr>
        <b/>
        <sz val="10"/>
        <color rgb="FF000000"/>
        <rFont val="宋体"/>
        <charset val="134"/>
      </rPr>
      <t>，含电池模块箱体，直流开关、</t>
    </r>
    <r>
      <rPr>
        <b/>
        <sz val="10"/>
        <color rgb="FF000000"/>
        <rFont val="Times New Roman"/>
        <charset val="134"/>
      </rPr>
      <t>BMS</t>
    </r>
    <r>
      <rPr>
        <b/>
        <sz val="10"/>
        <color rgb="FF000000"/>
        <rFont val="宋体"/>
        <charset val="134"/>
      </rPr>
      <t>系统、液冷系统、电池架及柜内设备间连接线缆等，含《储能柜体管理控制软件</t>
    </r>
    <r>
      <rPr>
        <b/>
        <sz val="10"/>
        <color rgb="FF000000"/>
        <rFont val="Times New Roman"/>
        <charset val="134"/>
      </rPr>
      <t>v1.0</t>
    </r>
    <r>
      <rPr>
        <b/>
        <sz val="10"/>
        <color rgb="FF000000"/>
        <rFont val="宋体"/>
        <charset val="134"/>
      </rPr>
      <t>》</t>
    </r>
  </si>
  <si>
    <t>能量块柜体集成</t>
  </si>
  <si>
    <t>智慧能量链</t>
  </si>
  <si>
    <t>eLink-16</t>
  </si>
  <si>
    <r>
      <rPr>
        <b/>
        <sz val="10"/>
        <color theme="1"/>
        <rFont val="Times New Roman"/>
        <charset val="134"/>
      </rPr>
      <t>16</t>
    </r>
    <r>
      <rPr>
        <b/>
        <sz val="10"/>
        <color theme="1"/>
        <rFont val="宋体"/>
        <charset val="134"/>
      </rPr>
      <t>路汇流，协同控制（含</t>
    </r>
    <r>
      <rPr>
        <b/>
        <sz val="10"/>
        <color theme="1"/>
        <rFont val="Times New Roman"/>
        <charset val="134"/>
      </rPr>
      <t>&lt;</t>
    </r>
    <r>
      <rPr>
        <b/>
        <sz val="10"/>
        <color theme="1"/>
        <rFont val="宋体"/>
        <charset val="134"/>
      </rPr>
      <t>大规模储能电站集群控制软件</t>
    </r>
    <r>
      <rPr>
        <b/>
        <sz val="10"/>
        <color theme="1"/>
        <rFont val="Times New Roman"/>
        <charset val="134"/>
      </rPr>
      <t>V1.0&gt;</t>
    </r>
    <r>
      <rPr>
        <b/>
        <sz val="10"/>
        <color theme="1"/>
        <rFont val="宋体"/>
        <charset val="134"/>
      </rPr>
      <t>）</t>
    </r>
  </si>
  <si>
    <t>eLink-16P</t>
  </si>
  <si>
    <t>功率流汇流</t>
  </si>
  <si>
    <t>控制柜</t>
  </si>
  <si>
    <t>eLink-16C</t>
  </si>
  <si>
    <t>信息流汇流</t>
  </si>
  <si>
    <t>软件</t>
  </si>
  <si>
    <t>消防柜</t>
  </si>
  <si>
    <t>内置全氟己酮消防抑制主机及配套消防管路</t>
  </si>
  <si>
    <t>智慧能量云</t>
  </si>
  <si>
    <t>eMind</t>
  </si>
  <si>
    <t>云端部署含Web端和APP
（配置定向流量卡，首年免费，到期由甲方自行续缴流量费，仅支持设备与eMind之间数据传送，如有其他数据传送需求，则甲方自行配置开放性流量卡）</t>
  </si>
  <si>
    <t>含eLink至eBlock设备间线缆</t>
  </si>
  <si>
    <t>箱变</t>
  </si>
  <si>
    <t>SCB11-2750kVA-37kV/0.69kV</t>
  </si>
  <si>
    <t>甲供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</si>
</sst>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_);[Red]\(0.000\)"/>
    <numFmt numFmtId="178" formatCode="0.00_ "/>
    <numFmt numFmtId="179" formatCode="[DBNum2][$RMB]General;[Red][DBNum2][$RMB]General"/>
  </numFmts>
  <fonts count="3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0"/>
      <color rgb="FF000000"/>
      <name val="Times New Roman"/>
      <charset val="134"/>
    </font>
    <font>
      <b/>
      <sz val="10"/>
      <color rgb="FF000000"/>
      <name val="宋体"/>
      <charset val="134"/>
    </font>
    <font>
      <b/>
      <sz val="10"/>
      <color theme="1"/>
      <name val="Times New Roman"/>
      <charset val="134"/>
    </font>
    <font>
      <sz val="10"/>
      <color theme="1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  <font>
      <sz val="10"/>
      <color rgb="FFFF0000"/>
      <name val="Times New Roman"/>
      <charset val="134"/>
    </font>
    <font>
      <b/>
      <sz val="10"/>
      <color rgb="FFFF0000"/>
      <name val="Times New Roman"/>
      <charset val="134"/>
    </font>
    <font>
      <b/>
      <sz val="10"/>
      <color rgb="FFFF0000"/>
      <name val="宋体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177" fontId="3" fillId="0" borderId="3" xfId="0" applyNumberFormat="1" applyFont="1" applyBorder="1" applyAlignment="1">
      <alignment horizontal="center" vertical="center" wrapText="1"/>
    </xf>
    <xf numFmtId="178" fontId="3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76" fontId="8" fillId="0" borderId="3" xfId="0" applyNumberFormat="1" applyFont="1" applyBorder="1" applyAlignment="1">
      <alignment horizontal="center" vertical="center" wrapText="1"/>
    </xf>
    <xf numFmtId="177" fontId="9" fillId="2" borderId="3" xfId="0" applyNumberFormat="1" applyFont="1" applyFill="1" applyBorder="1" applyAlignment="1">
      <alignment horizontal="center" vertical="center" wrapText="1"/>
    </xf>
    <xf numFmtId="178" fontId="8" fillId="0" borderId="3" xfId="0" applyNumberFormat="1" applyFont="1" applyBorder="1" applyAlignment="1">
      <alignment horizontal="center" vertical="center" wrapText="1"/>
    </xf>
    <xf numFmtId="177" fontId="10" fillId="2" borderId="3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76" fontId="10" fillId="0" borderId="3" xfId="0" applyNumberFormat="1" applyFont="1" applyBorder="1" applyAlignment="1">
      <alignment horizontal="center" vertical="center" wrapText="1"/>
    </xf>
    <xf numFmtId="178" fontId="10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179" fontId="3" fillId="0" borderId="3" xfId="0" applyNumberFormat="1" applyFont="1" applyBorder="1" applyAlignment="1">
      <alignment horizontal="left" vertical="center" wrapText="1"/>
    </xf>
    <xf numFmtId="176" fontId="3" fillId="2" borderId="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I19"/>
  <sheetViews>
    <sheetView topLeftCell="B1" workbookViewId="0">
      <selection activeCell="I12" sqref="I12"/>
    </sheetView>
  </sheetViews>
  <sheetFormatPr defaultColWidth="9" defaultRowHeight="14.1"/>
  <cols>
    <col min="2" max="2" width="4.72972972972973" customWidth="1"/>
    <col min="3" max="3" width="17.5405405405405" customWidth="1"/>
    <col min="4" max="4" width="16.0900900900901" customWidth="1"/>
    <col min="5" max="5" width="8.72972972972973" customWidth="1"/>
    <col min="6" max="6" width="11.5405405405405" customWidth="1"/>
    <col min="7" max="7" width="13.5405405405405" customWidth="1"/>
    <col min="8" max="8" width="10.6306306306306" customWidth="1"/>
    <col min="9" max="9" width="79" customWidth="1"/>
  </cols>
  <sheetData>
    <row r="2" ht="28" customHeight="1" spans="2:9">
      <c r="B2" s="2" t="s">
        <v>0</v>
      </c>
      <c r="C2" s="3"/>
      <c r="D2" s="4">
        <v>200</v>
      </c>
      <c r="E2" s="5"/>
      <c r="F2" s="5"/>
      <c r="G2" s="5"/>
      <c r="H2" s="5"/>
      <c r="I2" s="25"/>
    </row>
    <row r="3" ht="35" customHeight="1" spans="2:9">
      <c r="B3" s="6" t="s">
        <v>1</v>
      </c>
      <c r="C3" s="6" t="s">
        <v>2</v>
      </c>
      <c r="D3" s="6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33" t="s">
        <v>8</v>
      </c>
    </row>
    <row r="4" ht="49.7" spans="2:9">
      <c r="B4" s="8">
        <v>1</v>
      </c>
      <c r="C4" s="6" t="s">
        <v>9</v>
      </c>
      <c r="D4" s="6" t="s">
        <v>10</v>
      </c>
      <c r="E4" s="9">
        <f>ROUNDUP(D2/0.418,0)</f>
        <v>479</v>
      </c>
      <c r="F4" s="10">
        <f>SUM(F5:F9)</f>
        <v>0</v>
      </c>
      <c r="G4" s="9">
        <f>F4*D2*1000000</f>
        <v>0</v>
      </c>
      <c r="H4" s="11">
        <f>G4/E4/10000</f>
        <v>0</v>
      </c>
      <c r="I4" s="7" t="s">
        <v>11</v>
      </c>
    </row>
    <row r="5" spans="2:9">
      <c r="B5" s="12">
        <v>1.1</v>
      </c>
      <c r="C5" s="13" t="s">
        <v>12</v>
      </c>
      <c r="D5" s="14" t="s">
        <v>13</v>
      </c>
      <c r="E5" s="15">
        <f>E4*8</f>
        <v>3832</v>
      </c>
      <c r="F5" s="16">
        <v>0</v>
      </c>
      <c r="G5" s="9">
        <f>F5*D2*1000000</f>
        <v>0</v>
      </c>
      <c r="H5" s="11">
        <f>G5/E5/10000</f>
        <v>0</v>
      </c>
      <c r="I5" s="26" t="s">
        <v>14</v>
      </c>
    </row>
    <row r="6" spans="2:9">
      <c r="B6" s="12">
        <v>1.2</v>
      </c>
      <c r="C6" s="14" t="s">
        <v>15</v>
      </c>
      <c r="D6" s="14" t="s">
        <v>16</v>
      </c>
      <c r="E6" s="15">
        <f>E4</f>
        <v>479</v>
      </c>
      <c r="F6" s="16">
        <v>0</v>
      </c>
      <c r="G6" s="9">
        <f>F6*D2*1000000</f>
        <v>0</v>
      </c>
      <c r="H6" s="11">
        <f>G6/E6/10000</f>
        <v>0</v>
      </c>
      <c r="I6" s="26" t="s">
        <v>17</v>
      </c>
    </row>
    <row r="7" spans="2:9">
      <c r="B7" s="12">
        <v>1.3</v>
      </c>
      <c r="C7" s="13" t="s">
        <v>18</v>
      </c>
      <c r="D7" s="13" t="s">
        <v>19</v>
      </c>
      <c r="E7" s="15">
        <f>E4</f>
        <v>479</v>
      </c>
      <c r="F7" s="16">
        <v>0</v>
      </c>
      <c r="G7" s="9">
        <f>F7*D2*1000000</f>
        <v>0</v>
      </c>
      <c r="H7" s="11">
        <f>G7/E7/10000</f>
        <v>0</v>
      </c>
      <c r="I7" s="26"/>
    </row>
    <row r="8" ht="25.3" spans="2:9">
      <c r="B8" s="12">
        <v>1.4</v>
      </c>
      <c r="C8" s="14" t="s">
        <v>20</v>
      </c>
      <c r="D8" s="14" t="s">
        <v>21</v>
      </c>
      <c r="E8" s="15">
        <f>E4</f>
        <v>479</v>
      </c>
      <c r="F8" s="16">
        <v>0</v>
      </c>
      <c r="G8" s="9">
        <f>F8*D2*1000000</f>
        <v>0</v>
      </c>
      <c r="H8" s="11">
        <f>G8/E8/10000</f>
        <v>0</v>
      </c>
      <c r="I8" s="26" t="s">
        <v>22</v>
      </c>
    </row>
    <row r="9" ht="24.85" spans="2:9">
      <c r="B9" s="12">
        <v>1.5</v>
      </c>
      <c r="C9" s="14" t="s">
        <v>23</v>
      </c>
      <c r="D9" s="13" t="s">
        <v>24</v>
      </c>
      <c r="E9" s="15">
        <f>E4</f>
        <v>479</v>
      </c>
      <c r="F9" s="16">
        <v>0</v>
      </c>
      <c r="G9" s="9">
        <f>F9*D2*1000000</f>
        <v>0</v>
      </c>
      <c r="H9" s="11">
        <f>G9/E9/10000</f>
        <v>0</v>
      </c>
      <c r="I9" s="26" t="s">
        <v>25</v>
      </c>
    </row>
    <row r="10" spans="2:9">
      <c r="B10" s="8">
        <v>2</v>
      </c>
      <c r="C10" s="7" t="s">
        <v>26</v>
      </c>
      <c r="D10" s="6" t="s">
        <v>27</v>
      </c>
      <c r="E10" s="9">
        <f>ROUND(E4/24,0)</f>
        <v>20</v>
      </c>
      <c r="F10" s="10">
        <f>SUM(F11:F15)</f>
        <v>0</v>
      </c>
      <c r="G10" s="9">
        <f>F10*D2*1000000</f>
        <v>0</v>
      </c>
      <c r="H10" s="11">
        <f>G10/E10/10000</f>
        <v>0</v>
      </c>
      <c r="I10" s="34"/>
    </row>
    <row r="11" ht="25.7" spans="2:9">
      <c r="B11" s="12">
        <v>2.1</v>
      </c>
      <c r="C11" s="14" t="s">
        <v>28</v>
      </c>
      <c r="D11" s="14" t="s">
        <v>29</v>
      </c>
      <c r="E11" s="15">
        <f>E10</f>
        <v>20</v>
      </c>
      <c r="F11" s="16">
        <v>0</v>
      </c>
      <c r="G11" s="15">
        <f>F11*D2*1000000</f>
        <v>0</v>
      </c>
      <c r="H11" s="17">
        <f>G11/E11/10000</f>
        <v>0</v>
      </c>
      <c r="I11" s="26" t="s">
        <v>30</v>
      </c>
    </row>
    <row r="12" ht="24.85" spans="2:9">
      <c r="B12" s="12">
        <v>2.2</v>
      </c>
      <c r="C12" s="14" t="s">
        <v>31</v>
      </c>
      <c r="D12" s="14" t="s">
        <v>32</v>
      </c>
      <c r="E12" s="15">
        <f>E10</f>
        <v>20</v>
      </c>
      <c r="F12" s="16">
        <v>0</v>
      </c>
      <c r="G12" s="15">
        <f>F12*D2*1000000</f>
        <v>0</v>
      </c>
      <c r="H12" s="17">
        <f>G12/E12/10000</f>
        <v>0</v>
      </c>
      <c r="I12" s="26" t="s">
        <v>33</v>
      </c>
    </row>
    <row r="13" spans="2:9">
      <c r="B13" s="12">
        <v>2.3</v>
      </c>
      <c r="C13" s="13" t="s">
        <v>34</v>
      </c>
      <c r="D13" s="14" t="s">
        <v>32</v>
      </c>
      <c r="E13" s="15">
        <f>E10*2</f>
        <v>40</v>
      </c>
      <c r="F13" s="16">
        <v>0</v>
      </c>
      <c r="G13" s="15">
        <f>F13*D2*1000000</f>
        <v>0</v>
      </c>
      <c r="H13" s="17">
        <f>G13/E13/10000</f>
        <v>0</v>
      </c>
      <c r="I13" s="26" t="s">
        <v>35</v>
      </c>
    </row>
    <row r="14" ht="25.3" spans="2:9">
      <c r="B14" s="12">
        <v>2.4</v>
      </c>
      <c r="C14" s="14" t="s">
        <v>36</v>
      </c>
      <c r="D14" s="14" t="s">
        <v>37</v>
      </c>
      <c r="E14" s="15">
        <f>E10</f>
        <v>20</v>
      </c>
      <c r="F14" s="16">
        <v>0</v>
      </c>
      <c r="G14" s="15">
        <f>F14*D2*1000000</f>
        <v>0</v>
      </c>
      <c r="H14" s="17">
        <f>G14/E14/10000</f>
        <v>0</v>
      </c>
      <c r="I14" s="34" t="s">
        <v>38</v>
      </c>
    </row>
    <row r="15" spans="2:9">
      <c r="B15" s="12">
        <v>2.5</v>
      </c>
      <c r="C15" s="13" t="s">
        <v>39</v>
      </c>
      <c r="D15" s="14" t="s">
        <v>32</v>
      </c>
      <c r="E15" s="15">
        <f>E10</f>
        <v>20</v>
      </c>
      <c r="F15" s="16">
        <v>0</v>
      </c>
      <c r="G15" s="15">
        <f>F15*D2*1000000</f>
        <v>0</v>
      </c>
      <c r="H15" s="17">
        <f>G15/E15/10000</f>
        <v>0</v>
      </c>
      <c r="I15" s="26" t="s">
        <v>40</v>
      </c>
    </row>
    <row r="16" spans="2:9">
      <c r="B16" s="8">
        <v>3</v>
      </c>
      <c r="C16" s="6" t="s">
        <v>41</v>
      </c>
      <c r="D16" s="6" t="s">
        <v>32</v>
      </c>
      <c r="E16" s="9">
        <f>E10</f>
        <v>20</v>
      </c>
      <c r="F16" s="18"/>
      <c r="G16" s="9">
        <f>F16*D2*1000000</f>
        <v>0</v>
      </c>
      <c r="H16" s="11">
        <f>G16/E16/10000</f>
        <v>0</v>
      </c>
      <c r="I16" s="26" t="s">
        <v>42</v>
      </c>
    </row>
    <row r="17" s="1" customFormat="1" ht="37.3" spans="2:9">
      <c r="B17" s="8">
        <v>4</v>
      </c>
      <c r="C17" s="7" t="s">
        <v>43</v>
      </c>
      <c r="D17" s="6" t="s">
        <v>32</v>
      </c>
      <c r="E17" s="31">
        <v>1</v>
      </c>
      <c r="F17" s="18"/>
      <c r="G17" s="9">
        <f>F17*D2</f>
        <v>0</v>
      </c>
      <c r="H17" s="32">
        <f>G17/E17/10000</f>
        <v>0</v>
      </c>
      <c r="I17" s="28" t="s">
        <v>44</v>
      </c>
    </row>
    <row r="18" s="1" customFormat="1" ht="30" customHeight="1" spans="2:9">
      <c r="B18" s="7" t="s">
        <v>45</v>
      </c>
      <c r="C18" s="6"/>
      <c r="D18" s="6"/>
      <c r="E18" s="9"/>
      <c r="F18" s="10">
        <f>F4+F10+F16+F17</f>
        <v>0</v>
      </c>
      <c r="G18" s="9">
        <f>G4+G10+G16+G17</f>
        <v>0</v>
      </c>
      <c r="H18" s="9"/>
      <c r="I18" s="30">
        <f>G18</f>
        <v>0</v>
      </c>
    </row>
    <row r="19" ht="42" customHeight="1" spans="2:9">
      <c r="B19" s="23" t="s">
        <v>46</v>
      </c>
      <c r="C19" s="24"/>
      <c r="D19" s="24"/>
      <c r="E19" s="24"/>
      <c r="F19" s="24"/>
      <c r="G19" s="24"/>
      <c r="H19" s="24"/>
      <c r="I19" s="24"/>
    </row>
  </sheetData>
  <mergeCells count="4">
    <mergeCell ref="B2:C2"/>
    <mergeCell ref="D2:I2"/>
    <mergeCell ref="B18:D18"/>
    <mergeCell ref="B19:I19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I19"/>
  <sheetViews>
    <sheetView topLeftCell="B1" workbookViewId="0">
      <selection activeCell="I11" sqref="I11"/>
    </sheetView>
  </sheetViews>
  <sheetFormatPr defaultColWidth="9" defaultRowHeight="14.1"/>
  <cols>
    <col min="2" max="2" width="4.72972972972973" customWidth="1"/>
    <col min="3" max="3" width="17.5405405405405" customWidth="1"/>
    <col min="4" max="4" width="16.0900900900901" customWidth="1"/>
    <col min="5" max="5" width="8.72972972972973" customWidth="1"/>
    <col min="6" max="6" width="11.5405405405405" customWidth="1"/>
    <col min="7" max="7" width="13.5405405405405" customWidth="1"/>
    <col min="8" max="8" width="10.6306306306306" customWidth="1"/>
    <col min="9" max="9" width="79" customWidth="1"/>
  </cols>
  <sheetData>
    <row r="2" ht="28" customHeight="1" spans="2:9">
      <c r="B2" s="2" t="s">
        <v>0</v>
      </c>
      <c r="C2" s="3"/>
      <c r="D2" s="4">
        <v>200</v>
      </c>
      <c r="E2" s="5"/>
      <c r="F2" s="5"/>
      <c r="G2" s="5"/>
      <c r="H2" s="5"/>
      <c r="I2" s="25"/>
    </row>
    <row r="3" ht="35" customHeight="1" spans="2:9">
      <c r="B3" s="6" t="s">
        <v>1</v>
      </c>
      <c r="C3" s="6" t="s">
        <v>2</v>
      </c>
      <c r="D3" s="6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33" t="s">
        <v>8</v>
      </c>
    </row>
    <row r="4" ht="49.7" spans="2:9">
      <c r="B4" s="8">
        <v>1</v>
      </c>
      <c r="C4" s="6" t="s">
        <v>9</v>
      </c>
      <c r="D4" s="6" t="s">
        <v>10</v>
      </c>
      <c r="E4" s="9">
        <f>ROUNDUP(D2/0.418,0)</f>
        <v>479</v>
      </c>
      <c r="F4" s="10">
        <f>SUM(F5:F9)</f>
        <v>0</v>
      </c>
      <c r="G4" s="9">
        <f>F4*D2*1000000</f>
        <v>0</v>
      </c>
      <c r="H4" s="11">
        <f>G4/E4/10000</f>
        <v>0</v>
      </c>
      <c r="I4" s="7" t="s">
        <v>11</v>
      </c>
    </row>
    <row r="5" spans="2:9">
      <c r="B5" s="12">
        <v>1.1</v>
      </c>
      <c r="C5" s="13" t="s">
        <v>12</v>
      </c>
      <c r="D5" s="14" t="s">
        <v>13</v>
      </c>
      <c r="E5" s="15">
        <f>E4*8</f>
        <v>3832</v>
      </c>
      <c r="F5" s="16">
        <v>0</v>
      </c>
      <c r="G5" s="9">
        <f>F5*D2*1000000</f>
        <v>0</v>
      </c>
      <c r="H5" s="11">
        <f>G5/E5/10000</f>
        <v>0</v>
      </c>
      <c r="I5" s="26" t="s">
        <v>14</v>
      </c>
    </row>
    <row r="6" spans="2:9">
      <c r="B6" s="12">
        <v>1.2</v>
      </c>
      <c r="C6" s="14" t="s">
        <v>15</v>
      </c>
      <c r="D6" s="14" t="s">
        <v>16</v>
      </c>
      <c r="E6" s="15">
        <f>E4</f>
        <v>479</v>
      </c>
      <c r="F6" s="16">
        <v>0</v>
      </c>
      <c r="G6" s="9">
        <f>F6*D2*1000000</f>
        <v>0</v>
      </c>
      <c r="H6" s="11">
        <f>G6/E6/10000</f>
        <v>0</v>
      </c>
      <c r="I6" s="26" t="s">
        <v>17</v>
      </c>
    </row>
    <row r="7" spans="2:9">
      <c r="B7" s="12">
        <v>1.3</v>
      </c>
      <c r="C7" s="13" t="s">
        <v>18</v>
      </c>
      <c r="D7" s="13" t="s">
        <v>19</v>
      </c>
      <c r="E7" s="15">
        <f>E4</f>
        <v>479</v>
      </c>
      <c r="F7" s="16">
        <v>0</v>
      </c>
      <c r="G7" s="9">
        <f>F7*D2*1000000</f>
        <v>0</v>
      </c>
      <c r="H7" s="11">
        <f>G7/E7/10000</f>
        <v>0</v>
      </c>
      <c r="I7" s="26"/>
    </row>
    <row r="8" ht="25.3" spans="2:9">
      <c r="B8" s="12">
        <v>1.4</v>
      </c>
      <c r="C8" s="14" t="s">
        <v>20</v>
      </c>
      <c r="D8" s="14" t="s">
        <v>21</v>
      </c>
      <c r="E8" s="15">
        <f>E4</f>
        <v>479</v>
      </c>
      <c r="F8" s="16">
        <v>0</v>
      </c>
      <c r="G8" s="9">
        <f>F8*D2*1000000</f>
        <v>0</v>
      </c>
      <c r="H8" s="11">
        <f>G8/E8/10000</f>
        <v>0</v>
      </c>
      <c r="I8" s="26" t="s">
        <v>22</v>
      </c>
    </row>
    <row r="9" ht="24.85" spans="2:9">
      <c r="B9" s="12">
        <v>1.5</v>
      </c>
      <c r="C9" s="14" t="s">
        <v>23</v>
      </c>
      <c r="D9" s="13" t="s">
        <v>24</v>
      </c>
      <c r="E9" s="15">
        <f>E4</f>
        <v>479</v>
      </c>
      <c r="F9" s="16">
        <v>0</v>
      </c>
      <c r="G9" s="9">
        <f>F9*D2*1000000</f>
        <v>0</v>
      </c>
      <c r="H9" s="11">
        <f>G9/E9/10000</f>
        <v>0</v>
      </c>
      <c r="I9" s="26" t="s">
        <v>25</v>
      </c>
    </row>
    <row r="10" spans="2:9">
      <c r="B10" s="8">
        <v>2</v>
      </c>
      <c r="C10" s="7" t="s">
        <v>26</v>
      </c>
      <c r="D10" s="6" t="s">
        <v>27</v>
      </c>
      <c r="E10" s="9">
        <f>ROUND(E4/30,0)</f>
        <v>16</v>
      </c>
      <c r="F10" s="10">
        <f>SUM(F11:F15)</f>
        <v>0</v>
      </c>
      <c r="G10" s="9">
        <f>F10*D2*1000000</f>
        <v>0</v>
      </c>
      <c r="H10" s="11">
        <f>G10/E10/10000</f>
        <v>0</v>
      </c>
      <c r="I10" s="34"/>
    </row>
    <row r="11" ht="25.7" spans="2:9">
      <c r="B11" s="12">
        <v>2.1</v>
      </c>
      <c r="C11" s="14" t="s">
        <v>28</v>
      </c>
      <c r="D11" s="14" t="s">
        <v>47</v>
      </c>
      <c r="E11" s="15">
        <f>E10</f>
        <v>16</v>
      </c>
      <c r="F11" s="16">
        <v>0</v>
      </c>
      <c r="G11" s="15">
        <f>F11*D2*1000000</f>
        <v>0</v>
      </c>
      <c r="H11" s="17">
        <f>G11/E11/10000</f>
        <v>0</v>
      </c>
      <c r="I11" s="26" t="s">
        <v>48</v>
      </c>
    </row>
    <row r="12" ht="24.85" spans="2:9">
      <c r="B12" s="12">
        <v>2.2</v>
      </c>
      <c r="C12" s="14" t="s">
        <v>31</v>
      </c>
      <c r="D12" s="14" t="s">
        <v>32</v>
      </c>
      <c r="E12" s="15">
        <f>E10</f>
        <v>16</v>
      </c>
      <c r="F12" s="16">
        <v>0</v>
      </c>
      <c r="G12" s="15">
        <f>F12*D2*1000000</f>
        <v>0</v>
      </c>
      <c r="H12" s="17">
        <f>G12/E12/10000</f>
        <v>0</v>
      </c>
      <c r="I12" s="26" t="s">
        <v>33</v>
      </c>
    </row>
    <row r="13" spans="2:9">
      <c r="B13" s="12">
        <v>2.3</v>
      </c>
      <c r="C13" s="13" t="s">
        <v>34</v>
      </c>
      <c r="D13" s="14" t="s">
        <v>32</v>
      </c>
      <c r="E13" s="15">
        <f>E10*2</f>
        <v>32</v>
      </c>
      <c r="F13" s="16">
        <v>0</v>
      </c>
      <c r="G13" s="15">
        <f>F13*D2*1000000</f>
        <v>0</v>
      </c>
      <c r="H13" s="17">
        <f>G13/E13/10000</f>
        <v>0</v>
      </c>
      <c r="I13" s="26" t="s">
        <v>35</v>
      </c>
    </row>
    <row r="14" ht="25.3" spans="2:9">
      <c r="B14" s="12">
        <v>2.4</v>
      </c>
      <c r="C14" s="14" t="s">
        <v>36</v>
      </c>
      <c r="D14" s="14" t="s">
        <v>37</v>
      </c>
      <c r="E14" s="15">
        <f>E10</f>
        <v>16</v>
      </c>
      <c r="F14" s="16">
        <v>0</v>
      </c>
      <c r="G14" s="15">
        <f>F14*D2*1000000</f>
        <v>0</v>
      </c>
      <c r="H14" s="17">
        <f>G14/E14/10000</f>
        <v>0</v>
      </c>
      <c r="I14" s="34" t="s">
        <v>38</v>
      </c>
    </row>
    <row r="15" spans="2:9">
      <c r="B15" s="12">
        <v>2.5</v>
      </c>
      <c r="C15" s="13" t="s">
        <v>39</v>
      </c>
      <c r="D15" s="14" t="s">
        <v>32</v>
      </c>
      <c r="E15" s="15">
        <f>E10</f>
        <v>16</v>
      </c>
      <c r="F15" s="16">
        <v>0</v>
      </c>
      <c r="G15" s="15">
        <f>F15*D2*1000000</f>
        <v>0</v>
      </c>
      <c r="H15" s="17">
        <f>G15/E15/10000</f>
        <v>0</v>
      </c>
      <c r="I15" s="26" t="s">
        <v>40</v>
      </c>
    </row>
    <row r="16" spans="2:9">
      <c r="B16" s="8">
        <v>3</v>
      </c>
      <c r="C16" s="6" t="s">
        <v>41</v>
      </c>
      <c r="D16" s="6" t="s">
        <v>32</v>
      </c>
      <c r="E16" s="9">
        <f>E10</f>
        <v>16</v>
      </c>
      <c r="F16" s="18"/>
      <c r="G16" s="9">
        <f>F16*D2*1000000</f>
        <v>0</v>
      </c>
      <c r="H16" s="11">
        <f>G16/E16/10000</f>
        <v>0</v>
      </c>
      <c r="I16" s="26" t="s">
        <v>42</v>
      </c>
    </row>
    <row r="17" s="1" customFormat="1" ht="37.3" spans="2:9">
      <c r="B17" s="8">
        <v>4</v>
      </c>
      <c r="C17" s="7" t="s">
        <v>43</v>
      </c>
      <c r="D17" s="6" t="s">
        <v>32</v>
      </c>
      <c r="E17" s="31">
        <v>1</v>
      </c>
      <c r="F17" s="18"/>
      <c r="G17" s="9">
        <f>F17*D2</f>
        <v>0</v>
      </c>
      <c r="H17" s="32">
        <f>G17/E17/10000</f>
        <v>0</v>
      </c>
      <c r="I17" s="28" t="s">
        <v>44</v>
      </c>
    </row>
    <row r="18" s="1" customFormat="1" ht="30" customHeight="1" spans="2:9">
      <c r="B18" s="7" t="s">
        <v>45</v>
      </c>
      <c r="C18" s="6"/>
      <c r="D18" s="6"/>
      <c r="E18" s="9"/>
      <c r="F18" s="10">
        <f>F4+F10+F16+F17</f>
        <v>0</v>
      </c>
      <c r="G18" s="9">
        <f>G4+G10+G16+G17</f>
        <v>0</v>
      </c>
      <c r="H18" s="9"/>
      <c r="I18" s="30">
        <f>G18</f>
        <v>0</v>
      </c>
    </row>
    <row r="19" ht="42" customHeight="1" spans="2:9">
      <c r="B19" s="23" t="s">
        <v>46</v>
      </c>
      <c r="C19" s="24"/>
      <c r="D19" s="24"/>
      <c r="E19" s="24"/>
      <c r="F19" s="24"/>
      <c r="G19" s="24"/>
      <c r="H19" s="24"/>
      <c r="I19" s="24"/>
    </row>
  </sheetData>
  <mergeCells count="4">
    <mergeCell ref="B2:C2"/>
    <mergeCell ref="D2:I2"/>
    <mergeCell ref="B18:D18"/>
    <mergeCell ref="B19:I19"/>
  </mergeCells>
  <pageMargins left="0.7" right="0.7" top="0.75" bottom="0.75" header="0.3" footer="0.3"/>
  <pageSetup paperSize="9" orientation="portrait" horizontalDpi="3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I19"/>
  <sheetViews>
    <sheetView tabSelected="1" topLeftCell="B1" workbookViewId="0">
      <selection activeCell="G12" sqref="G12"/>
    </sheetView>
  </sheetViews>
  <sheetFormatPr defaultColWidth="9" defaultRowHeight="14.1"/>
  <cols>
    <col min="2" max="2" width="4.72972972972973" customWidth="1"/>
    <col min="3" max="3" width="17.5405405405405" customWidth="1"/>
    <col min="4" max="4" width="16.0900900900901" customWidth="1"/>
    <col min="5" max="5" width="8.72972972972973" customWidth="1"/>
    <col min="6" max="6" width="11.5405405405405" customWidth="1"/>
    <col min="7" max="7" width="13.5405405405405" customWidth="1"/>
    <col min="8" max="8" width="10.6306306306306" customWidth="1"/>
    <col min="9" max="9" width="79" customWidth="1"/>
  </cols>
  <sheetData>
    <row r="2" ht="28" customHeight="1" spans="2:9">
      <c r="B2" s="2" t="s">
        <v>0</v>
      </c>
      <c r="C2" s="3"/>
      <c r="D2" s="4">
        <v>10</v>
      </c>
      <c r="E2" s="5"/>
      <c r="F2" s="5"/>
      <c r="G2" s="5"/>
      <c r="H2" s="5"/>
      <c r="I2" s="25"/>
    </row>
    <row r="3" ht="35" customHeight="1" spans="2:9">
      <c r="B3" s="6" t="s">
        <v>1</v>
      </c>
      <c r="C3" s="6" t="s">
        <v>2</v>
      </c>
      <c r="D3" s="6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6" t="s">
        <v>8</v>
      </c>
    </row>
    <row r="4" ht="49.7" spans="2:9">
      <c r="B4" s="8">
        <v>1</v>
      </c>
      <c r="C4" s="6" t="s">
        <v>9</v>
      </c>
      <c r="D4" s="6" t="s">
        <v>10</v>
      </c>
      <c r="E4" s="9">
        <f>ROUNDUP(D2/0.418,0)</f>
        <v>24</v>
      </c>
      <c r="F4" s="10">
        <f>SUM(F5:F9)</f>
        <v>0</v>
      </c>
      <c r="G4" s="9">
        <f>F4*D2*1000000</f>
        <v>0</v>
      </c>
      <c r="H4" s="11">
        <f>G4/E4/10000</f>
        <v>0</v>
      </c>
      <c r="I4" s="7" t="s">
        <v>49</v>
      </c>
    </row>
    <row r="5" spans="2:9">
      <c r="B5" s="12">
        <v>1.1</v>
      </c>
      <c r="C5" s="13" t="s">
        <v>12</v>
      </c>
      <c r="D5" s="14" t="s">
        <v>13</v>
      </c>
      <c r="E5" s="15">
        <f>E4*8</f>
        <v>192</v>
      </c>
      <c r="F5" s="16">
        <v>0</v>
      </c>
      <c r="G5" s="15">
        <f>F5*D2*1000000</f>
        <v>0</v>
      </c>
      <c r="H5" s="17">
        <f>G5/E5/10000</f>
        <v>0</v>
      </c>
      <c r="I5" s="26" t="s">
        <v>14</v>
      </c>
    </row>
    <row r="6" spans="2:9">
      <c r="B6" s="12">
        <v>1.2</v>
      </c>
      <c r="C6" s="14" t="s">
        <v>15</v>
      </c>
      <c r="D6" s="14" t="s">
        <v>16</v>
      </c>
      <c r="E6" s="15">
        <f>E4</f>
        <v>24</v>
      </c>
      <c r="F6" s="16">
        <v>0</v>
      </c>
      <c r="G6" s="15">
        <f>F6*D2*1000000</f>
        <v>0</v>
      </c>
      <c r="H6" s="17">
        <f>G6/E6/10000</f>
        <v>0</v>
      </c>
      <c r="I6" s="26" t="s">
        <v>17</v>
      </c>
    </row>
    <row r="7" spans="2:9">
      <c r="B7" s="12">
        <v>1.3</v>
      </c>
      <c r="C7" s="13" t="s">
        <v>18</v>
      </c>
      <c r="D7" s="13" t="s">
        <v>19</v>
      </c>
      <c r="E7" s="15">
        <f>E4</f>
        <v>24</v>
      </c>
      <c r="F7" s="16">
        <v>0</v>
      </c>
      <c r="G7" s="15">
        <f>F7*D2*1000000</f>
        <v>0</v>
      </c>
      <c r="H7" s="17">
        <f>G7/E7/10000</f>
        <v>0</v>
      </c>
      <c r="I7" s="26"/>
    </row>
    <row r="8" ht="25.3" spans="2:9">
      <c r="B8" s="12">
        <v>1.4</v>
      </c>
      <c r="C8" s="14" t="s">
        <v>20</v>
      </c>
      <c r="D8" s="13" t="s">
        <v>21</v>
      </c>
      <c r="E8" s="15">
        <f>E4</f>
        <v>24</v>
      </c>
      <c r="F8" s="16">
        <v>0</v>
      </c>
      <c r="G8" s="15">
        <f>F8*D2*1000000</f>
        <v>0</v>
      </c>
      <c r="H8" s="17">
        <f>G8/E8/10000</f>
        <v>0</v>
      </c>
      <c r="I8" s="26" t="s">
        <v>22</v>
      </c>
    </row>
    <row r="9" ht="24" customHeight="1" spans="2:9">
      <c r="B9" s="12">
        <v>1.5</v>
      </c>
      <c r="C9" s="13" t="s">
        <v>50</v>
      </c>
      <c r="D9" s="13" t="s">
        <v>24</v>
      </c>
      <c r="E9" s="15">
        <f>E4</f>
        <v>24</v>
      </c>
      <c r="F9" s="16">
        <v>0</v>
      </c>
      <c r="G9" s="15">
        <f>F9*D2*1000000</f>
        <v>0</v>
      </c>
      <c r="H9" s="17">
        <f>G9/E9/10000</f>
        <v>0</v>
      </c>
      <c r="I9" s="26" t="s">
        <v>25</v>
      </c>
    </row>
    <row r="10" s="1" customFormat="1" spans="2:9">
      <c r="B10" s="8">
        <v>2</v>
      </c>
      <c r="C10" s="7" t="s">
        <v>51</v>
      </c>
      <c r="D10" s="6" t="s">
        <v>52</v>
      </c>
      <c r="E10" s="9">
        <f>ROUND(E4/16,0)</f>
        <v>2</v>
      </c>
      <c r="F10" s="10">
        <f>SUM(F11:F13)</f>
        <v>0</v>
      </c>
      <c r="G10" s="9">
        <f>F10*D2*1000000</f>
        <v>0</v>
      </c>
      <c r="H10" s="11">
        <f>G10/E10/10000</f>
        <v>0</v>
      </c>
      <c r="I10" s="27" t="s">
        <v>53</v>
      </c>
    </row>
    <row r="11" spans="2:9">
      <c r="B11" s="12">
        <v>2.1</v>
      </c>
      <c r="C11" s="13" t="s">
        <v>34</v>
      </c>
      <c r="D11" s="14" t="s">
        <v>54</v>
      </c>
      <c r="E11" s="15">
        <f>E10</f>
        <v>2</v>
      </c>
      <c r="F11" s="16">
        <v>0</v>
      </c>
      <c r="G11" s="15">
        <f>F11*D2*1000000</f>
        <v>0</v>
      </c>
      <c r="H11" s="17">
        <f>G11/E11/10000</f>
        <v>0</v>
      </c>
      <c r="I11" s="26" t="s">
        <v>55</v>
      </c>
    </row>
    <row r="12" spans="2:9">
      <c r="B12" s="12">
        <v>2.2</v>
      </c>
      <c r="C12" s="13" t="s">
        <v>56</v>
      </c>
      <c r="D12" s="14" t="s">
        <v>57</v>
      </c>
      <c r="E12" s="15">
        <f>E10</f>
        <v>2</v>
      </c>
      <c r="F12" s="16">
        <v>0</v>
      </c>
      <c r="G12" s="15">
        <f>F12*D2*1000000</f>
        <v>0</v>
      </c>
      <c r="H12" s="17">
        <f>G12/E12/10000</f>
        <v>0</v>
      </c>
      <c r="I12" s="26" t="s">
        <v>58</v>
      </c>
    </row>
    <row r="13" spans="2:9">
      <c r="B13" s="12">
        <v>2.3</v>
      </c>
      <c r="C13" s="14" t="s">
        <v>39</v>
      </c>
      <c r="D13" s="14" t="s">
        <v>32</v>
      </c>
      <c r="E13" s="15">
        <f>E10</f>
        <v>2</v>
      </c>
      <c r="F13" s="16">
        <v>0</v>
      </c>
      <c r="G13" s="15">
        <f>F13*D1*1000000</f>
        <v>0</v>
      </c>
      <c r="H13" s="17">
        <f>G13/E13/10000</f>
        <v>0</v>
      </c>
      <c r="I13" s="26" t="s">
        <v>59</v>
      </c>
    </row>
    <row r="14" s="1" customFormat="1" spans="2:9">
      <c r="B14" s="8">
        <v>3</v>
      </c>
      <c r="C14" s="7" t="s">
        <v>60</v>
      </c>
      <c r="D14" s="6" t="s">
        <v>32</v>
      </c>
      <c r="E14" s="9">
        <f>E10</f>
        <v>2</v>
      </c>
      <c r="F14" s="18">
        <v>0</v>
      </c>
      <c r="G14" s="9">
        <f>F14*D2*1000000</f>
        <v>0</v>
      </c>
      <c r="H14" s="11">
        <f>G14/E14/10000</f>
        <v>0</v>
      </c>
      <c r="I14" s="28" t="s">
        <v>61</v>
      </c>
    </row>
    <row r="15" s="1" customFormat="1" ht="37.3" spans="2:9">
      <c r="B15" s="8">
        <v>4</v>
      </c>
      <c r="C15" s="7" t="s">
        <v>62</v>
      </c>
      <c r="D15" s="6" t="s">
        <v>63</v>
      </c>
      <c r="E15" s="9">
        <v>1</v>
      </c>
      <c r="F15" s="18">
        <v>0</v>
      </c>
      <c r="G15" s="15">
        <f>F15*D2*1000000</f>
        <v>0</v>
      </c>
      <c r="H15" s="17">
        <f>G15/E15/10000</f>
        <v>0</v>
      </c>
      <c r="I15" s="28" t="s">
        <v>64</v>
      </c>
    </row>
    <row r="16" s="1" customFormat="1" spans="2:9">
      <c r="B16" s="8">
        <v>5</v>
      </c>
      <c r="C16" s="6" t="s">
        <v>41</v>
      </c>
      <c r="D16" s="6" t="s">
        <v>32</v>
      </c>
      <c r="E16" s="9">
        <f>E9</f>
        <v>24</v>
      </c>
      <c r="F16" s="18"/>
      <c r="G16" s="9">
        <f>F16*D1*1000000</f>
        <v>0</v>
      </c>
      <c r="H16" s="11">
        <f>G16/E16/10000</f>
        <v>0</v>
      </c>
      <c r="I16" s="26" t="s">
        <v>65</v>
      </c>
    </row>
    <row r="17" ht="24.85" spans="2:9">
      <c r="B17" s="19">
        <v>6</v>
      </c>
      <c r="C17" s="20" t="s">
        <v>66</v>
      </c>
      <c r="D17" s="19" t="s">
        <v>67</v>
      </c>
      <c r="E17" s="21">
        <f>E10</f>
        <v>2</v>
      </c>
      <c r="F17" s="18"/>
      <c r="G17" s="21">
        <f>F17*D2*1000000</f>
        <v>0</v>
      </c>
      <c r="H17" s="22">
        <f>G17/E17/10000</f>
        <v>0</v>
      </c>
      <c r="I17" s="29" t="s">
        <v>68</v>
      </c>
    </row>
    <row r="18" s="1" customFormat="1" ht="30" customHeight="1" spans="2:9">
      <c r="B18" s="7" t="s">
        <v>45</v>
      </c>
      <c r="C18" s="6"/>
      <c r="D18" s="6"/>
      <c r="E18" s="9"/>
      <c r="F18" s="10">
        <f>F4+F10+F14+F15+F16+F17</f>
        <v>0</v>
      </c>
      <c r="G18" s="9">
        <f>G4+G10+G14+G15+G16+G17</f>
        <v>0</v>
      </c>
      <c r="H18" s="9"/>
      <c r="I18" s="30">
        <f>G18</f>
        <v>0</v>
      </c>
    </row>
    <row r="19" ht="42" customHeight="1" spans="2:9">
      <c r="B19" s="23" t="s">
        <v>46</v>
      </c>
      <c r="C19" s="24"/>
      <c r="D19" s="24"/>
      <c r="E19" s="24"/>
      <c r="F19" s="24"/>
      <c r="G19" s="24"/>
      <c r="H19" s="24"/>
      <c r="I19" s="24"/>
    </row>
  </sheetData>
  <mergeCells count="4">
    <mergeCell ref="B2:C2"/>
    <mergeCell ref="D2:I2"/>
    <mergeCell ref="B18:D18"/>
    <mergeCell ref="B19:I19"/>
  </mergeCells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eBlock418G-HV35-5500分项报价清单 </vt:lpstr>
      <vt:lpstr>eBlock418G-HV35-6600分项报价清单 </vt:lpstr>
      <vt:lpstr>eBlock418-eLink16分项报价清单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97671</dc:creator>
  <cp:lastModifiedBy>LH</cp:lastModifiedBy>
  <dcterms:created xsi:type="dcterms:W3CDTF">2025-01-21T06:58:23Z</dcterms:created>
  <dcterms:modified xsi:type="dcterms:W3CDTF">2025-01-21T08:01:07Z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0935B88EF2E04C3E93CB7DAA4365F329_11</vt:lpwstr>
  </property>
  <property fmtid="{D5CDD505-2E9C-101B-9397-08002B2CF9AE}" pid="3" name="KSOProductBuildVer">
    <vt:lpwstr>2052-12.1.0.19770</vt:lpwstr>
  </property>
</Properties>
</file>